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FE89F8F-4981-4FBB-A3DB-21CACA79C742}" xr6:coauthVersionLast="36" xr6:coauthVersionMax="36" xr10:uidLastSave="{00000000-0000-0000-0000-000000000000}"/>
  <bookViews>
    <workbookView xWindow="0" yWindow="0" windowWidth="24690" windowHeight="9045" xr2:uid="{00000000-000D-0000-FFFF-FFFF00000000}"/>
  </bookViews>
  <sheets>
    <sheet name="Gas Calibration Analasys" sheetId="4" r:id="rId1"/>
  </sheets>
  <calcPr calcId="191029"/>
</workbook>
</file>

<file path=xl/calcChain.xml><?xml version="1.0" encoding="utf-8"?>
<calcChain xmlns="http://schemas.openxmlformats.org/spreadsheetml/2006/main">
  <c r="B39" i="4" l="1"/>
  <c r="F37" i="4"/>
  <c r="E37" i="4"/>
  <c r="B35" i="4"/>
  <c r="F33" i="4"/>
  <c r="E33" i="4"/>
  <c r="K29" i="4"/>
  <c r="J29" i="4"/>
  <c r="I29" i="4"/>
  <c r="H29" i="4"/>
  <c r="G29" i="4"/>
  <c r="L29" i="4" s="1"/>
  <c r="L28" i="4"/>
  <c r="K28" i="4"/>
  <c r="J28" i="4"/>
  <c r="I28" i="4"/>
  <c r="H28" i="4"/>
  <c r="G28" i="4"/>
  <c r="K27" i="4"/>
  <c r="J27" i="4"/>
  <c r="I27" i="4"/>
  <c r="H27" i="4"/>
  <c r="L27" i="4" s="1"/>
  <c r="G27" i="4"/>
  <c r="K26" i="4"/>
  <c r="J26" i="4"/>
  <c r="I26" i="4"/>
  <c r="H26" i="4"/>
  <c r="L26" i="4" s="1"/>
  <c r="G26" i="4"/>
  <c r="K25" i="4"/>
  <c r="J25" i="4"/>
  <c r="I25" i="4"/>
  <c r="H25" i="4"/>
  <c r="G25" i="4"/>
  <c r="L25" i="4" s="1"/>
  <c r="L24" i="4"/>
  <c r="K24" i="4"/>
  <c r="J24" i="4"/>
  <c r="I24" i="4"/>
  <c r="H24" i="4"/>
  <c r="G24" i="4"/>
  <c r="K23" i="4"/>
  <c r="J23" i="4"/>
  <c r="I23" i="4"/>
  <c r="H23" i="4"/>
  <c r="L23" i="4" s="1"/>
  <c r="G23" i="4"/>
  <c r="K22" i="4"/>
  <c r="J22" i="4"/>
  <c r="I22" i="4"/>
  <c r="H22" i="4"/>
  <c r="L22" i="4" s="1"/>
  <c r="G22" i="4"/>
  <c r="C19" i="4"/>
  <c r="F39" i="4" s="1"/>
  <c r="B19" i="4"/>
  <c r="C18" i="4"/>
  <c r="F38" i="4" s="1"/>
  <c r="B18" i="4"/>
  <c r="C17" i="4"/>
  <c r="D37" i="4" s="1"/>
  <c r="B17" i="4"/>
  <c r="C16" i="4"/>
  <c r="B36" i="4" s="1"/>
  <c r="B16" i="4"/>
  <c r="C15" i="4"/>
  <c r="F35" i="4" s="1"/>
  <c r="B15" i="4"/>
  <c r="C14" i="4"/>
  <c r="F34" i="4" s="1"/>
  <c r="B14" i="4"/>
  <c r="C13" i="4"/>
  <c r="D33" i="4" s="1"/>
  <c r="B13" i="4"/>
  <c r="C12" i="4"/>
  <c r="B32" i="4" s="1"/>
  <c r="B12" i="4"/>
  <c r="E32" i="4" l="1"/>
  <c r="C35" i="4"/>
  <c r="G35" i="4" s="1"/>
  <c r="E36" i="4"/>
  <c r="C39" i="4"/>
  <c r="G39" i="4" s="1"/>
  <c r="F32" i="4"/>
  <c r="B34" i="4"/>
  <c r="D35" i="4"/>
  <c r="F36" i="4"/>
  <c r="B38" i="4"/>
  <c r="D39" i="4"/>
  <c r="C36" i="4"/>
  <c r="G36" i="4" s="1"/>
  <c r="C34" i="4"/>
  <c r="E35" i="4"/>
  <c r="C38" i="4"/>
  <c r="E39" i="4"/>
  <c r="D32" i="4"/>
  <c r="G32" i="4" s="1"/>
  <c r="B33" i="4"/>
  <c r="G33" i="4" s="1"/>
  <c r="D34" i="4"/>
  <c r="B37" i="4"/>
  <c r="G37" i="4" s="1"/>
  <c r="D38" i="4"/>
  <c r="C32" i="4"/>
  <c r="D36" i="4"/>
  <c r="C33" i="4"/>
  <c r="E34" i="4"/>
  <c r="C37" i="4"/>
  <c r="E38" i="4"/>
  <c r="G38" i="4" l="1"/>
  <c r="G34" i="4"/>
</calcChain>
</file>

<file path=xl/sharedStrings.xml><?xml version="1.0" encoding="utf-8"?>
<sst xmlns="http://schemas.openxmlformats.org/spreadsheetml/2006/main" count="120" uniqueCount="42">
  <si>
    <t>-</t>
  </si>
  <si>
    <t>Gas Mix \ flow [l/h]</t>
  </si>
  <si>
    <t>95.2% R-134a + 4.5% i-C4H10+0.3%SF6</t>
  </si>
  <si>
    <t>10A (big) Voltage [V]</t>
  </si>
  <si>
    <t>64% R-134a + 30% CO2 + 5% i-C4H10 + 1% SF6</t>
  </si>
  <si>
    <t>01A (small) Voltage [V]</t>
  </si>
  <si>
    <t>70% Ar + 30% CO2</t>
  </si>
  <si>
    <t xml:space="preserve">93% Ar + 7% CO2 </t>
  </si>
  <si>
    <t>45% Ar + 15% CO2 + 40% CF4</t>
  </si>
  <si>
    <t>40% Ar + 50% CO2 + 10% CF4</t>
  </si>
  <si>
    <t>80% Ar + 20% CF4</t>
  </si>
  <si>
    <t>7.5[l/h]:</t>
  </si>
  <si>
    <t>100% Ar</t>
  </si>
  <si>
    <t>:0.05[l/h]</t>
  </si>
  <si>
    <t>8.7[l/h]:</t>
  </si>
  <si>
    <t>:0.25[l/h]</t>
  </si>
  <si>
    <t>Ar</t>
  </si>
  <si>
    <t>co2</t>
  </si>
  <si>
    <t>CF4</t>
  </si>
  <si>
    <t>SF6</t>
  </si>
  <si>
    <t xml:space="preserve"> i-C4H10 (Isobutane)</t>
  </si>
  <si>
    <t>Gas Calibration Analyzes</t>
  </si>
  <si>
    <t>Pure gases</t>
  </si>
  <si>
    <t>calibration factor mks</t>
  </si>
  <si>
    <t>calibration factor fluidat</t>
  </si>
  <si>
    <t>R-134a (freon 12 instead)</t>
  </si>
  <si>
    <t>Gas Mixtures</t>
  </si>
  <si>
    <t>Air</t>
  </si>
  <si>
    <t>Gas Mixtures - fitting results</t>
  </si>
  <si>
    <t>a</t>
  </si>
  <si>
    <t>b</t>
  </si>
  <si>
    <t>c</t>
  </si>
  <si>
    <t>d</t>
  </si>
  <si>
    <t>e</t>
  </si>
  <si>
    <t>[a/a_air]^(1/5)</t>
  </si>
  <si>
    <t>[b/b_air]^(1/4)</t>
  </si>
  <si>
    <t>[c/c_air]^(1/3)</t>
  </si>
  <si>
    <t>[d/d_air]^(1/2)</t>
  </si>
  <si>
    <t>e/e_air</t>
  </si>
  <si>
    <t>AVG</t>
  </si>
  <si>
    <t>Gas Mixtures - values from calibration factors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</si>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</sst>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</font>
    <font>
      <sz val="10"/>
      <name val="Arial"/>
    </font>
    <font>
      <sz val="11"/>
      <color rgb="FF000000"/>
      <name val="Arial"/>
    </font>
    <font>
      <b/>
      <sz val="10"/>
      <name val="Arial"/>
    </font>
    <font>
      <b/>
      <u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2" borderId="1" xfId="0" applyFont="1" applyFill="1" applyBorder="1" applyAlignment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2" xfId="0" applyFont="1" applyBorder="1" applyAlignment="1"/>
    <xf numFmtId="0" fontId="3" fillId="2" borderId="3" xfId="0" applyFont="1" applyFill="1" applyBorder="1" applyAlignment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6" xfId="0" applyFont="1" applyBorder="1" applyAlignme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/>
    <xf numFmtId="0" fontId="1" fillId="0" borderId="9" xfId="0" applyFont="1" applyBorder="1"/>
    <xf numFmtId="0" fontId="1" fillId="0" borderId="1" xfId="0" applyFont="1" applyBorder="1"/>
  </cellXfs>
  <cellStyles count="1">
    <cellStyle name="Normal" xfId="0" builtinId="0"/>
  </cellStyles>
  <dxfs count="16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7">
    <tableStyle name="BOM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BOM-style 2" pivot="0" count="2" xr9:uid="{00000000-0011-0000-FFFF-FFFF01000000}">
      <tableStyleElement type="firstRowStripe" dxfId="12"/>
      <tableStyleElement type="secondRowStripe" dxfId="11"/>
    </tableStyle>
    <tableStyle name="BOM-style 3" pivot="0" count="2" xr9:uid="{00000000-0011-0000-FFFF-FFFF02000000}">
      <tableStyleElement type="firstRowStripe" dxfId="10"/>
      <tableStyleElement type="secondRowStripe" dxfId="9"/>
    </tableStyle>
    <tableStyle name="Drawing list-style" pivot="0" count="2" xr9:uid="{00000000-0011-0000-FFFF-FFFF03000000}">
      <tableStyleElement type="firstRowStripe" dxfId="8"/>
      <tableStyleElement type="secondRowStripe" dxfId="7"/>
    </tableStyle>
    <tableStyle name="PCB plane-style" pivot="0" count="2" xr9:uid="{00000000-0011-0000-FFFF-FFFF04000000}">
      <tableStyleElement type="firstRowStripe" dxfId="6"/>
      <tableStyleElement type="secondRowStripe" dxfId="5"/>
    </tableStyle>
    <tableStyle name="electronic data BOM-style" pivot="0" count="3" xr9:uid="{00000000-0011-0000-FFFF-FFFF05000000}">
      <tableStyleElement type="headerRow" dxfId="4"/>
      <tableStyleElement type="firstRowStripe" dxfId="3"/>
      <tableStyleElement type="secondRowStripe" dxfId="2"/>
    </tableStyle>
    <tableStyle name="electronic data BOM-style 2" pivot="0" count="2" xr9:uid="{00000000-0011-0000-FFFF-FFFF06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71"/>
  <sheetViews>
    <sheetView tabSelected="1" workbookViewId="0">
      <selection activeCell="H9" sqref="H9"/>
    </sheetView>
  </sheetViews>
  <sheetFormatPr defaultColWidth="12.5703125" defaultRowHeight="15.75" customHeight="1" x14ac:dyDescent="0.2"/>
  <cols>
    <col min="1" max="1" width="38.28515625" customWidth="1"/>
    <col min="2" max="2" width="24.7109375" customWidth="1"/>
    <col min="3" max="3" width="22" customWidth="1"/>
  </cols>
  <sheetData>
    <row r="1" spans="1:3" ht="15.75" customHeight="1" x14ac:dyDescent="0.2">
      <c r="A1" s="3" t="s">
        <v>21</v>
      </c>
    </row>
    <row r="3" spans="1:3" ht="15.75" customHeight="1" x14ac:dyDescent="0.2">
      <c r="A3" s="4" t="s">
        <v>22</v>
      </c>
      <c r="B3" s="4" t="s">
        <v>23</v>
      </c>
      <c r="C3" s="4" t="s">
        <v>24</v>
      </c>
    </row>
    <row r="4" spans="1:3" ht="15.75" customHeight="1" x14ac:dyDescent="0.2">
      <c r="A4" s="5" t="s">
        <v>16</v>
      </c>
      <c r="B4" s="6">
        <v>1.39</v>
      </c>
      <c r="C4" s="6">
        <v>1.4019999999999999</v>
      </c>
    </row>
    <row r="5" spans="1:3" ht="15.75" customHeight="1" x14ac:dyDescent="0.2">
      <c r="A5" s="5" t="s">
        <v>17</v>
      </c>
      <c r="B5" s="6">
        <v>0.7</v>
      </c>
      <c r="C5" s="6">
        <v>0.73899999999999999</v>
      </c>
    </row>
    <row r="6" spans="1:3" ht="15.75" customHeight="1" x14ac:dyDescent="0.2">
      <c r="A6" s="5" t="s">
        <v>18</v>
      </c>
      <c r="B6" s="6">
        <v>0.42</v>
      </c>
      <c r="C6" s="6">
        <v>0.439</v>
      </c>
    </row>
    <row r="7" spans="1:3" ht="15.75" customHeight="1" x14ac:dyDescent="0.2">
      <c r="A7" s="5" t="s">
        <v>25</v>
      </c>
      <c r="B7" s="6">
        <v>0.35</v>
      </c>
      <c r="C7" s="6">
        <v>0.36699999999999999</v>
      </c>
    </row>
    <row r="8" spans="1:3" ht="15.75" customHeight="1" x14ac:dyDescent="0.2">
      <c r="A8" s="6" t="s">
        <v>19</v>
      </c>
      <c r="B8" s="6">
        <v>0.26</v>
      </c>
      <c r="C8" s="6">
        <v>0.26900000000000002</v>
      </c>
    </row>
    <row r="9" spans="1:3" ht="15.75" customHeight="1" x14ac:dyDescent="0.2">
      <c r="A9" s="7" t="s">
        <v>20</v>
      </c>
      <c r="B9" s="8"/>
      <c r="C9" s="9">
        <v>0.254</v>
      </c>
    </row>
    <row r="10" spans="1:3" ht="15.75" customHeight="1" x14ac:dyDescent="0.2">
      <c r="A10" s="10" t="s">
        <v>26</v>
      </c>
      <c r="B10" s="11"/>
      <c r="C10" s="12"/>
    </row>
    <row r="11" spans="1:3" ht="15.75" customHeight="1" x14ac:dyDescent="0.2">
      <c r="A11" s="13" t="s">
        <v>27</v>
      </c>
      <c r="B11" s="14"/>
      <c r="C11" s="15"/>
    </row>
    <row r="12" spans="1:3" ht="15.75" customHeight="1" x14ac:dyDescent="0.2">
      <c r="A12" s="16" t="s">
        <v>2</v>
      </c>
      <c r="B12" s="17">
        <f>B7*0.95 + C9*0.045 + 0.003*B8</f>
        <v>0.34470999999999996</v>
      </c>
      <c r="C12" s="17">
        <f>C7*0.95 + C9*0.045 + 0.003*C8</f>
        <v>0.36088699999999996</v>
      </c>
    </row>
    <row r="13" spans="1:3" ht="15.75" customHeight="1" x14ac:dyDescent="0.2">
      <c r="A13" s="6" t="s">
        <v>4</v>
      </c>
      <c r="B13" s="18">
        <f>0.64*B7 + 0.3*B5 + 0.05*C9 + 0.01*B8</f>
        <v>0.44929999999999992</v>
      </c>
      <c r="C13" s="18">
        <f>0.64*C7 + 0.3*C5 + 0.05*C9 + 0.01*C8</f>
        <v>0.47197</v>
      </c>
    </row>
    <row r="14" spans="1:3" ht="15.75" customHeight="1" x14ac:dyDescent="0.2">
      <c r="A14" s="6" t="s">
        <v>6</v>
      </c>
      <c r="B14" s="18">
        <f t="shared" ref="B14:C14" si="0">0.7*B4 + 0.3*B5</f>
        <v>1.1829999999999998</v>
      </c>
      <c r="C14" s="18">
        <f t="shared" si="0"/>
        <v>1.2030999999999998</v>
      </c>
    </row>
    <row r="15" spans="1:3" ht="15.75" customHeight="1" x14ac:dyDescent="0.2">
      <c r="A15" s="6" t="s">
        <v>7</v>
      </c>
      <c r="B15" s="18">
        <f t="shared" ref="B15:C15" si="1">0.93*B4 + 0.07*B5</f>
        <v>1.3416999999999999</v>
      </c>
      <c r="C15" s="18">
        <f t="shared" si="1"/>
        <v>1.3555900000000001</v>
      </c>
    </row>
    <row r="16" spans="1:3" ht="15.75" customHeight="1" x14ac:dyDescent="0.2">
      <c r="A16" s="6" t="s">
        <v>8</v>
      </c>
      <c r="B16" s="18">
        <f t="shared" ref="B16:C16" si="2">0.45*B4 + 0.15*B5 + 0.4*B6</f>
        <v>0.89849999999999997</v>
      </c>
      <c r="C16" s="18">
        <f t="shared" si="2"/>
        <v>0.91735</v>
      </c>
    </row>
    <row r="17" spans="1:12" ht="15.75" customHeight="1" x14ac:dyDescent="0.2">
      <c r="A17" s="6" t="s">
        <v>9</v>
      </c>
      <c r="B17" s="18">
        <f t="shared" ref="B17:C17" si="3">0.4*B4 + 0.5*B5 + 0.1*B6</f>
        <v>0.94799999999999995</v>
      </c>
      <c r="C17" s="18">
        <f t="shared" si="3"/>
        <v>0.97419999999999995</v>
      </c>
    </row>
    <row r="18" spans="1:12" ht="15.75" customHeight="1" x14ac:dyDescent="0.2">
      <c r="A18" s="6" t="s">
        <v>10</v>
      </c>
      <c r="B18" s="18">
        <f t="shared" ref="B18:C18" si="4">0.8*B4 + 0.2*B6</f>
        <v>1.196</v>
      </c>
      <c r="C18" s="18">
        <f t="shared" si="4"/>
        <v>1.2094</v>
      </c>
    </row>
    <row r="19" spans="1:12" ht="15.75" customHeight="1" x14ac:dyDescent="0.2">
      <c r="A19" s="6" t="s">
        <v>12</v>
      </c>
      <c r="B19" s="18">
        <f t="shared" ref="B19:C19" si="5">B4</f>
        <v>1.39</v>
      </c>
      <c r="C19" s="18">
        <f t="shared" si="5"/>
        <v>1.4019999999999999</v>
      </c>
    </row>
    <row r="20" spans="1:12" ht="15.75" customHeight="1" x14ac:dyDescent="0.2">
      <c r="A20" s="10" t="s">
        <v>28</v>
      </c>
      <c r="B20" s="1" t="s">
        <v>29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35</v>
      </c>
      <c r="I20" s="1" t="s">
        <v>36</v>
      </c>
      <c r="J20" s="1" t="s">
        <v>37</v>
      </c>
      <c r="K20" s="1" t="s">
        <v>38</v>
      </c>
      <c r="L20" s="1" t="s">
        <v>39</v>
      </c>
    </row>
    <row r="21" spans="1:12" ht="15.75" customHeight="1" x14ac:dyDescent="0.2">
      <c r="A21" s="13" t="s">
        <v>27</v>
      </c>
      <c r="B21" s="1">
        <v>9.4003000000000003E-2</v>
      </c>
      <c r="C21" s="1">
        <v>0.56431200000000004</v>
      </c>
      <c r="D21" s="1">
        <v>1.3747050000000001</v>
      </c>
      <c r="E21" s="1">
        <v>1.6014949999999999</v>
      </c>
      <c r="F21" s="1">
        <v>1.060657</v>
      </c>
    </row>
    <row r="22" spans="1:12" ht="15.75" customHeight="1" x14ac:dyDescent="0.2">
      <c r="A22" s="16" t="s">
        <v>2</v>
      </c>
      <c r="B22" s="1">
        <v>6.1700000000000001E-3</v>
      </c>
      <c r="C22" s="1">
        <v>0.12</v>
      </c>
      <c r="D22" s="1">
        <v>0.48199999999999998</v>
      </c>
      <c r="E22" s="1">
        <v>0.78500000000000003</v>
      </c>
      <c r="F22" s="1">
        <v>0.51800000000000002</v>
      </c>
      <c r="G22">
        <f t="shared" ref="G22:G29" si="6">(B22/$B$21)^(1/5)</f>
        <v>0.58000093014341714</v>
      </c>
      <c r="H22">
        <f t="shared" ref="H22:H29" si="7">(C22/$C$21)^(1/4)</f>
        <v>0.67907147843260518</v>
      </c>
      <c r="I22">
        <f t="shared" ref="I22:I29" si="8">(D22/$D$21)^(1/3)</f>
        <v>0.70514620887800084</v>
      </c>
      <c r="J22">
        <f t="shared" ref="J22:J29" si="9">(E22/$E$21)^(1/2)</f>
        <v>0.70011927570177612</v>
      </c>
      <c r="K22">
        <f t="shared" ref="K22:K29" si="10">(F22/$F$21)</f>
        <v>0.48837654397227381</v>
      </c>
      <c r="L22">
        <f t="shared" ref="L22:L29" si="11">AVERAGE(G22:K22)</f>
        <v>0.6305428874256146</v>
      </c>
    </row>
    <row r="23" spans="1:12" ht="15.75" customHeight="1" x14ac:dyDescent="0.2">
      <c r="A23" s="6" t="s">
        <v>4</v>
      </c>
      <c r="B23" s="1">
        <v>0.19500000000000001</v>
      </c>
      <c r="C23" s="1">
        <v>1.26</v>
      </c>
      <c r="D23" s="1">
        <v>3.13</v>
      </c>
      <c r="E23" s="1">
        <v>3.65</v>
      </c>
      <c r="F23" s="1">
        <v>2.0179999999999998</v>
      </c>
      <c r="G23">
        <f t="shared" si="6"/>
        <v>1.1571204779373065</v>
      </c>
      <c r="H23">
        <f t="shared" si="7"/>
        <v>1.2223985185106607</v>
      </c>
      <c r="I23">
        <f t="shared" si="8"/>
        <v>1.3155628724973949</v>
      </c>
      <c r="J23">
        <f t="shared" si="9"/>
        <v>1.5096756098024804</v>
      </c>
      <c r="K23">
        <f t="shared" si="10"/>
        <v>1.902594335397777</v>
      </c>
      <c r="L23">
        <f t="shared" si="11"/>
        <v>1.4214703628291239</v>
      </c>
    </row>
    <row r="24" spans="1:12" ht="15.75" customHeight="1" x14ac:dyDescent="0.2">
      <c r="A24" s="6" t="s">
        <v>6</v>
      </c>
      <c r="B24" s="1">
        <v>4.64E-3</v>
      </c>
      <c r="C24" s="1">
        <v>1.8599999999999998E-2</v>
      </c>
      <c r="D24" s="1">
        <v>7.1599999999999997E-2</v>
      </c>
      <c r="E24" s="1">
        <v>0.115</v>
      </c>
      <c r="F24" s="1">
        <v>0.222</v>
      </c>
      <c r="G24">
        <f t="shared" si="6"/>
        <v>0.54786714032924655</v>
      </c>
      <c r="H24">
        <f t="shared" si="7"/>
        <v>0.42608712820245959</v>
      </c>
      <c r="I24">
        <f t="shared" si="8"/>
        <v>0.37345175383434404</v>
      </c>
      <c r="J24">
        <f t="shared" si="9"/>
        <v>0.26796996937948642</v>
      </c>
      <c r="K24">
        <f t="shared" si="10"/>
        <v>0.20930423313097449</v>
      </c>
      <c r="L24">
        <f t="shared" si="11"/>
        <v>0.36493604497530219</v>
      </c>
    </row>
    <row r="25" spans="1:12" ht="15.75" customHeight="1" x14ac:dyDescent="0.2">
      <c r="A25" s="6" t="s">
        <v>7</v>
      </c>
      <c r="B25" s="1">
        <v>5.6300000000000003E-2</v>
      </c>
      <c r="C25" s="1">
        <v>0.29099999999999998</v>
      </c>
      <c r="D25" s="1">
        <v>0.61499999999999999</v>
      </c>
      <c r="E25" s="1">
        <v>0.627</v>
      </c>
      <c r="F25" s="1">
        <v>0.47799999999999998</v>
      </c>
      <c r="G25">
        <f t="shared" si="6"/>
        <v>0.90255429285022393</v>
      </c>
      <c r="H25">
        <f t="shared" si="7"/>
        <v>0.84740969013727863</v>
      </c>
      <c r="I25">
        <f t="shared" si="8"/>
        <v>0.76481289410474773</v>
      </c>
      <c r="J25">
        <f t="shared" si="9"/>
        <v>0.62570694706593089</v>
      </c>
      <c r="K25">
        <f t="shared" si="10"/>
        <v>0.45066406953426036</v>
      </c>
      <c r="L25">
        <f t="shared" si="11"/>
        <v>0.71822957873848836</v>
      </c>
    </row>
    <row r="26" spans="1:12" ht="15.75" customHeight="1" x14ac:dyDescent="0.2">
      <c r="A26" s="6" t="s">
        <v>8</v>
      </c>
      <c r="B26" s="1">
        <v>0.17499999999999999</v>
      </c>
      <c r="C26" s="1">
        <v>0.89400000000000002</v>
      </c>
      <c r="D26" s="1">
        <v>1.74</v>
      </c>
      <c r="E26" s="1">
        <v>1.62</v>
      </c>
      <c r="F26" s="1">
        <v>0.08</v>
      </c>
      <c r="G26">
        <f t="shared" si="6"/>
        <v>1.1323463042219748</v>
      </c>
      <c r="H26">
        <f t="shared" si="7"/>
        <v>1.1219010598776535</v>
      </c>
      <c r="I26">
        <f t="shared" si="8"/>
        <v>1.0817159795739328</v>
      </c>
      <c r="J26">
        <f t="shared" si="9"/>
        <v>1.0057608207010056</v>
      </c>
      <c r="K26">
        <f t="shared" si="10"/>
        <v>7.542494887602684E-2</v>
      </c>
      <c r="L26">
        <f t="shared" si="11"/>
        <v>0.8834298226501186</v>
      </c>
    </row>
    <row r="27" spans="1:12" ht="15.75" customHeight="1" x14ac:dyDescent="0.2">
      <c r="A27" s="6" t="s">
        <v>9</v>
      </c>
      <c r="B27" s="1">
        <v>1.0200000000000001E-2</v>
      </c>
      <c r="C27" s="1">
        <v>0.10100000000000001</v>
      </c>
      <c r="D27" s="1">
        <v>0.26</v>
      </c>
      <c r="E27" s="1">
        <v>0.28999999999999998</v>
      </c>
      <c r="F27" s="1">
        <v>3.6999999999999998E-2</v>
      </c>
      <c r="G27">
        <f t="shared" si="6"/>
        <v>0.64134496796420082</v>
      </c>
      <c r="H27">
        <f t="shared" si="7"/>
        <v>0.65042993694275886</v>
      </c>
      <c r="I27">
        <f t="shared" si="8"/>
        <v>0.57401240568519551</v>
      </c>
      <c r="J27">
        <f t="shared" si="9"/>
        <v>0.42553590051257395</v>
      </c>
      <c r="K27">
        <f t="shared" si="10"/>
        <v>3.4884038855162412E-2</v>
      </c>
      <c r="L27">
        <f t="shared" si="11"/>
        <v>0.46524144999197831</v>
      </c>
    </row>
    <row r="28" spans="1:12" ht="12.75" x14ac:dyDescent="0.2">
      <c r="A28" s="6" t="s">
        <v>10</v>
      </c>
      <c r="B28" s="1">
        <v>5.0700000000000002E-2</v>
      </c>
      <c r="C28" s="1">
        <v>0.26400000000000001</v>
      </c>
      <c r="D28" s="1">
        <v>0.48499999999999999</v>
      </c>
      <c r="E28" s="1">
        <v>0.41099999999999998</v>
      </c>
      <c r="F28" s="1">
        <v>3.2000000000000001E-2</v>
      </c>
      <c r="G28">
        <f t="shared" si="6"/>
        <v>0.8838391789040253</v>
      </c>
      <c r="H28">
        <f t="shared" si="7"/>
        <v>0.82702980333173859</v>
      </c>
      <c r="I28">
        <f t="shared" si="8"/>
        <v>0.70660614308481495</v>
      </c>
      <c r="J28">
        <f t="shared" si="9"/>
        <v>0.50659175524177869</v>
      </c>
      <c r="K28">
        <f t="shared" si="10"/>
        <v>3.0169979550410737E-2</v>
      </c>
      <c r="L28">
        <f t="shared" si="11"/>
        <v>0.59084737202255366</v>
      </c>
    </row>
    <row r="29" spans="1:12" ht="12.75" x14ac:dyDescent="0.2">
      <c r="A29" s="6" t="s">
        <v>12</v>
      </c>
      <c r="B29" s="1">
        <v>0.754</v>
      </c>
      <c r="C29" s="1">
        <v>3.03</v>
      </c>
      <c r="D29" s="1">
        <v>4.8</v>
      </c>
      <c r="E29" s="1">
        <v>3.76</v>
      </c>
      <c r="F29" s="1">
        <v>1.635</v>
      </c>
      <c r="G29">
        <f t="shared" si="6"/>
        <v>1.5165122626569616</v>
      </c>
      <c r="H29">
        <f t="shared" si="7"/>
        <v>1.5222319593299278</v>
      </c>
      <c r="I29">
        <f t="shared" si="8"/>
        <v>1.5170873079703662</v>
      </c>
      <c r="J29">
        <f t="shared" si="9"/>
        <v>1.5322552882982174</v>
      </c>
      <c r="K29">
        <f t="shared" si="10"/>
        <v>1.5414973926537987</v>
      </c>
      <c r="L29">
        <f t="shared" si="11"/>
        <v>1.5259168421818545</v>
      </c>
    </row>
    <row r="30" spans="1:12" ht="12.75" x14ac:dyDescent="0.2">
      <c r="A30" s="10" t="s">
        <v>40</v>
      </c>
      <c r="B30" s="1" t="s">
        <v>29</v>
      </c>
      <c r="C30" s="1" t="s">
        <v>30</v>
      </c>
      <c r="D30" s="1" t="s">
        <v>31</v>
      </c>
      <c r="E30" s="1" t="s">
        <v>32</v>
      </c>
      <c r="F30" s="1" t="s">
        <v>33</v>
      </c>
    </row>
    <row r="31" spans="1:12" ht="12.75" x14ac:dyDescent="0.2">
      <c r="A31" s="13" t="s">
        <v>27</v>
      </c>
    </row>
    <row r="32" spans="1:12" ht="12.75" x14ac:dyDescent="0.2">
      <c r="A32" s="16" t="s">
        <v>2</v>
      </c>
      <c r="B32">
        <f>($C$12^5)*B21</f>
        <v>5.7543716013822997E-4</v>
      </c>
      <c r="C32">
        <f>($C$12^4)*C21</f>
        <v>9.5720341129913438E-3</v>
      </c>
      <c r="D32">
        <f>($C$12^3)*D21</f>
        <v>6.4613494005305652E-2</v>
      </c>
      <c r="E32">
        <f>($C$12^2)*E21</f>
        <v>0.20857779077341959</v>
      </c>
      <c r="F32">
        <f>($C$12)*F21</f>
        <v>0.38277732275899995</v>
      </c>
      <c r="G32">
        <f t="shared" ref="G32:G39" si="12">AVERAGE(B32:F32)</f>
        <v>0.13322321576217094</v>
      </c>
    </row>
    <row r="33" spans="1:7" ht="12.75" x14ac:dyDescent="0.2">
      <c r="A33" s="6" t="s">
        <v>4</v>
      </c>
      <c r="B33">
        <f>($C$13^5)*B21</f>
        <v>2.2014746317062369E-3</v>
      </c>
      <c r="C33">
        <f>($C$13^4)*C21</f>
        <v>2.8001214131630005E-2</v>
      </c>
      <c r="D33">
        <f>($C$13^3)*D21</f>
        <v>0.14452823370264214</v>
      </c>
      <c r="E33">
        <f>($C$13^2)*E21</f>
        <v>0.35674210918294547</v>
      </c>
      <c r="F33">
        <f>($C$13)*F21</f>
        <v>0.50059828428999997</v>
      </c>
      <c r="G33">
        <f t="shared" si="12"/>
        <v>0.20641426318778472</v>
      </c>
    </row>
    <row r="34" spans="1:7" ht="12.75" x14ac:dyDescent="0.2">
      <c r="A34" s="6" t="s">
        <v>6</v>
      </c>
      <c r="B34">
        <f>($C$14^5)*B21</f>
        <v>0.236946527174282</v>
      </c>
      <c r="C34">
        <f>($C$14^4)*C21</f>
        <v>1.1822959250844101</v>
      </c>
      <c r="D34">
        <f>($C$14^3)*D21</f>
        <v>2.393947889608016</v>
      </c>
      <c r="E34">
        <f>($C$14^2)*E21</f>
        <v>2.3180833131669494</v>
      </c>
      <c r="F34">
        <f>($C$14)*F21</f>
        <v>1.2760764366999997</v>
      </c>
      <c r="G34">
        <f t="shared" si="12"/>
        <v>1.4814700183467315</v>
      </c>
    </row>
    <row r="35" spans="1:7" ht="12.75" x14ac:dyDescent="0.2">
      <c r="A35" s="6" t="s">
        <v>7</v>
      </c>
      <c r="B35">
        <f>($C$15^5)*B21</f>
        <v>0.43031203840942545</v>
      </c>
      <c r="C35">
        <f>($C$15^4)*C21</f>
        <v>1.9056042439613596</v>
      </c>
      <c r="D35">
        <f>($C$15^3)*D21</f>
        <v>3.424479585721512</v>
      </c>
      <c r="E35">
        <f>($C$15^2)*E21</f>
        <v>2.9429460452109097</v>
      </c>
      <c r="F35">
        <f>($C$15)*F21</f>
        <v>1.4378160226300001</v>
      </c>
      <c r="G35">
        <f t="shared" si="12"/>
        <v>2.0282315871866414</v>
      </c>
    </row>
    <row r="36" spans="1:7" ht="12.75" x14ac:dyDescent="0.2">
      <c r="A36" s="6" t="s">
        <v>8</v>
      </c>
      <c r="B36">
        <f>($C$16^5)*B21</f>
        <v>6.1068470132135219E-2</v>
      </c>
      <c r="C36">
        <f>($C$16^4)*C21</f>
        <v>0.39963134690415203</v>
      </c>
      <c r="D36">
        <f>($C$16^3)*D21</f>
        <v>1.061242681146636</v>
      </c>
      <c r="E36">
        <f>($C$16^2)*E21</f>
        <v>1.3477077248786373</v>
      </c>
      <c r="F36">
        <f>($C$16)*F21</f>
        <v>0.97299369894999999</v>
      </c>
      <c r="G36">
        <f t="shared" si="12"/>
        <v>0.76852878440231209</v>
      </c>
    </row>
    <row r="37" spans="1:7" ht="12.75" x14ac:dyDescent="0.2">
      <c r="A37" s="6" t="s">
        <v>9</v>
      </c>
      <c r="B37">
        <f>($C$17^5)*B21</f>
        <v>8.2486398130783595E-2</v>
      </c>
      <c r="C37">
        <f>($C$17^4)*C21</f>
        <v>0.5082902585959127</v>
      </c>
      <c r="D37">
        <f>($C$17^3)*D21</f>
        <v>1.271024400395786</v>
      </c>
      <c r="E37">
        <f>($C$17^2)*E21</f>
        <v>1.5199238771317998</v>
      </c>
      <c r="F37">
        <f>($C$17)*F21</f>
        <v>1.0332920494</v>
      </c>
      <c r="G37">
        <f t="shared" si="12"/>
        <v>0.88300339673085637</v>
      </c>
    </row>
    <row r="38" spans="1:7" ht="12.75" x14ac:dyDescent="0.2">
      <c r="A38" s="6" t="s">
        <v>10</v>
      </c>
      <c r="B38">
        <f>($C$18^5)*B21</f>
        <v>0.24321566035822961</v>
      </c>
      <c r="C38">
        <f>($C$18^4)*C21</f>
        <v>1.2072553610562322</v>
      </c>
      <c r="D38">
        <f>($C$18^3)*D21</f>
        <v>2.4317526906096578</v>
      </c>
      <c r="E38">
        <f>($C$18^2)*E21</f>
        <v>2.3424240352981998</v>
      </c>
      <c r="F38">
        <f>($C$18)*F21</f>
        <v>1.2827585758</v>
      </c>
      <c r="G38">
        <f t="shared" si="12"/>
        <v>1.5014812646244637</v>
      </c>
    </row>
    <row r="39" spans="1:7" ht="12.75" x14ac:dyDescent="0.2">
      <c r="A39" s="6" t="s">
        <v>12</v>
      </c>
      <c r="B39">
        <f>($C$19^5)*B21</f>
        <v>0.50919224648748151</v>
      </c>
      <c r="C39">
        <f>($C$19^4)*C21</f>
        <v>2.180275326750686</v>
      </c>
      <c r="D39">
        <f>($C$19^3)*D21</f>
        <v>3.7883801568416393</v>
      </c>
      <c r="E39">
        <f>($C$19^2)*E21</f>
        <v>3.1479049779799992</v>
      </c>
      <c r="F39">
        <f>($C$19)*F21</f>
        <v>1.4870411139999999</v>
      </c>
      <c r="G39">
        <f t="shared" si="12"/>
        <v>2.2225587644119615</v>
      </c>
    </row>
    <row r="43" spans="1:7" ht="12.75" x14ac:dyDescent="0.2">
      <c r="A43" s="10" t="s">
        <v>28</v>
      </c>
      <c r="B43" s="1" t="s">
        <v>29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41</v>
      </c>
    </row>
    <row r="44" spans="1:7" ht="12.75" x14ac:dyDescent="0.2">
      <c r="A44" s="13"/>
    </row>
    <row r="45" spans="1:7" ht="12.75" x14ac:dyDescent="0.2">
      <c r="A45" s="16" t="s">
        <v>2</v>
      </c>
      <c r="B45" s="1">
        <v>-6.1700000000000001E-3</v>
      </c>
      <c r="C45" s="1">
        <v>0.12</v>
      </c>
      <c r="D45" s="1">
        <v>-0.48199999999999998</v>
      </c>
      <c r="E45" s="1">
        <v>0.78500000000000003</v>
      </c>
      <c r="F45" s="1">
        <v>-0.51800000000000002</v>
      </c>
      <c r="G45" s="1">
        <v>0.121</v>
      </c>
    </row>
    <row r="46" spans="1:7" ht="12.75" x14ac:dyDescent="0.2">
      <c r="A46" s="6" t="s">
        <v>4</v>
      </c>
      <c r="B46" s="1">
        <v>0.19500000000000001</v>
      </c>
      <c r="C46" s="1">
        <v>-1.26</v>
      </c>
      <c r="D46" s="1">
        <v>3.13</v>
      </c>
      <c r="E46" s="1">
        <v>-3.65</v>
      </c>
      <c r="F46" s="1">
        <v>2.0179999999999998</v>
      </c>
      <c r="G46" s="1">
        <v>-0.41</v>
      </c>
    </row>
    <row r="47" spans="1:7" ht="12.75" x14ac:dyDescent="0.2">
      <c r="A47" s="6" t="s">
        <v>6</v>
      </c>
      <c r="B47" s="1">
        <v>4.64E-3</v>
      </c>
      <c r="C47" s="1">
        <v>-1.8599999999999998E-2</v>
      </c>
      <c r="D47" s="1">
        <v>7.1599999999999997E-2</v>
      </c>
      <c r="E47" s="1">
        <v>-0.115</v>
      </c>
      <c r="F47" s="1">
        <v>0.222</v>
      </c>
      <c r="G47" s="1">
        <v>-9.2999999999999999E-2</v>
      </c>
    </row>
    <row r="48" spans="1:7" ht="12.75" x14ac:dyDescent="0.2">
      <c r="A48" s="6" t="s">
        <v>7</v>
      </c>
      <c r="B48" s="1">
        <v>5.6300000000000003E-2</v>
      </c>
      <c r="C48" s="1">
        <v>-0.29099999999999998</v>
      </c>
      <c r="D48" s="1">
        <v>0.61499999999999999</v>
      </c>
      <c r="E48" s="1">
        <v>-0.627</v>
      </c>
      <c r="F48" s="1">
        <v>0.47799999999999998</v>
      </c>
      <c r="G48" s="1">
        <v>-0.14499999999999999</v>
      </c>
    </row>
    <row r="49" spans="1:13" ht="12.75" x14ac:dyDescent="0.2">
      <c r="A49" s="6" t="s">
        <v>8</v>
      </c>
      <c r="B49" s="1">
        <v>-0.17499999999999999</v>
      </c>
      <c r="C49" s="1">
        <v>0.89400000000000002</v>
      </c>
      <c r="D49" s="1">
        <v>-1.74</v>
      </c>
      <c r="E49" s="1">
        <v>1.62</v>
      </c>
      <c r="F49" s="1">
        <v>-0.63500000000000001</v>
      </c>
      <c r="G49" s="1">
        <v>0.08</v>
      </c>
    </row>
    <row r="50" spans="1:13" ht="12.75" x14ac:dyDescent="0.2">
      <c r="A50" s="6" t="s">
        <v>9</v>
      </c>
      <c r="B50" s="1">
        <v>-1.0200000000000001E-2</v>
      </c>
      <c r="C50" s="1">
        <v>0.10100000000000001</v>
      </c>
      <c r="D50" s="1">
        <v>-0.26</v>
      </c>
      <c r="E50" s="1">
        <v>0.28999999999999998</v>
      </c>
      <c r="F50" s="1">
        <v>-3.6999999999999998E-2</v>
      </c>
      <c r="G50" s="1">
        <v>-2.8000000000000001E-2</v>
      </c>
    </row>
    <row r="51" spans="1:13" ht="12.75" x14ac:dyDescent="0.2">
      <c r="A51" s="6" t="s">
        <v>10</v>
      </c>
      <c r="B51" s="1">
        <v>-5.0700000000000002E-2</v>
      </c>
      <c r="C51" s="1">
        <v>0.26400000000000001</v>
      </c>
      <c r="D51" s="1">
        <v>-0.48499999999999999</v>
      </c>
      <c r="E51" s="1">
        <v>0.41099999999999998</v>
      </c>
      <c r="F51" s="1">
        <v>-3.2000000000000001E-2</v>
      </c>
      <c r="G51" s="1">
        <v>-4.2000000000000003E-2</v>
      </c>
    </row>
    <row r="52" spans="1:13" ht="12.75" x14ac:dyDescent="0.2">
      <c r="A52" s="6" t="s">
        <v>12</v>
      </c>
      <c r="B52" s="1">
        <v>0.754</v>
      </c>
      <c r="C52" s="1">
        <v>-3.03</v>
      </c>
      <c r="D52" s="1">
        <v>4.8</v>
      </c>
      <c r="E52" s="1">
        <v>-3.76</v>
      </c>
      <c r="F52" s="1">
        <v>1.635</v>
      </c>
      <c r="G52" s="1">
        <v>-0.315</v>
      </c>
    </row>
    <row r="55" spans="1:13" ht="12.75" x14ac:dyDescent="0.2">
      <c r="A55" s="10" t="s">
        <v>1</v>
      </c>
      <c r="B55" s="1"/>
      <c r="C55" s="1">
        <v>10</v>
      </c>
      <c r="D55" s="1">
        <v>9</v>
      </c>
      <c r="E55" s="1">
        <v>8</v>
      </c>
      <c r="F55" s="1">
        <v>7</v>
      </c>
      <c r="G55" s="1">
        <v>6</v>
      </c>
      <c r="H55" s="1">
        <v>5</v>
      </c>
      <c r="I55" s="1">
        <v>4</v>
      </c>
      <c r="J55" s="1">
        <v>3</v>
      </c>
      <c r="K55" s="1">
        <v>2</v>
      </c>
      <c r="L55" s="1">
        <v>1</v>
      </c>
      <c r="M55" s="1">
        <v>0.19</v>
      </c>
    </row>
    <row r="56" spans="1:13" ht="12.75" x14ac:dyDescent="0.2">
      <c r="A56" s="1" t="s">
        <v>2</v>
      </c>
      <c r="B56" s="1" t="s">
        <v>3</v>
      </c>
      <c r="C56" s="1">
        <v>2.3199999999999998</v>
      </c>
      <c r="D56" s="1">
        <v>2.25</v>
      </c>
      <c r="E56" s="1">
        <v>2.21</v>
      </c>
      <c r="F56" s="1">
        <v>2.15</v>
      </c>
      <c r="G56" s="1">
        <v>2.1190000000000002</v>
      </c>
      <c r="H56" s="1">
        <v>2.0329999999999999</v>
      </c>
      <c r="I56" s="1">
        <v>1.88</v>
      </c>
      <c r="J56" s="1">
        <v>1.66</v>
      </c>
      <c r="K56" s="1">
        <v>1.37</v>
      </c>
      <c r="L56" s="1">
        <v>0.95799999999999996</v>
      </c>
      <c r="M56" s="1">
        <v>0.56599999999999995</v>
      </c>
    </row>
    <row r="57" spans="1:13" ht="12.75" x14ac:dyDescent="0.2">
      <c r="B57" s="1" t="s">
        <v>5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1" t="s">
        <v>0</v>
      </c>
      <c r="K57" s="1" t="s">
        <v>0</v>
      </c>
      <c r="L57" s="1">
        <v>2.2000000000000002</v>
      </c>
      <c r="M57" s="1">
        <v>0.78300000000000003</v>
      </c>
    </row>
    <row r="58" spans="1:13" ht="12.75" x14ac:dyDescent="0.2">
      <c r="A58" s="1" t="s">
        <v>4</v>
      </c>
      <c r="B58" s="1" t="s">
        <v>3</v>
      </c>
      <c r="C58" s="1">
        <v>2.2200000000000002</v>
      </c>
      <c r="D58" s="1">
        <v>2.1829999999999998</v>
      </c>
      <c r="E58" s="1">
        <v>2.153</v>
      </c>
      <c r="F58" s="1">
        <v>2.11</v>
      </c>
      <c r="G58" s="1">
        <v>2.0099999999999998</v>
      </c>
      <c r="H58" s="1">
        <v>1.87</v>
      </c>
      <c r="I58" s="1">
        <v>1.71</v>
      </c>
      <c r="J58" s="1">
        <v>1.5</v>
      </c>
      <c r="K58" s="1">
        <v>1.228</v>
      </c>
      <c r="L58" s="1">
        <v>0.878</v>
      </c>
      <c r="M58" s="1">
        <v>0.48799999999999999</v>
      </c>
    </row>
    <row r="59" spans="1:13" ht="12.75" x14ac:dyDescent="0.2">
      <c r="B59" s="1" t="s">
        <v>5</v>
      </c>
      <c r="L59" s="1">
        <v>1.88</v>
      </c>
      <c r="M59" s="1">
        <v>0.46100000000000002</v>
      </c>
    </row>
    <row r="60" spans="1:13" ht="12.75" x14ac:dyDescent="0.2">
      <c r="A60" s="1" t="s">
        <v>6</v>
      </c>
      <c r="B60" s="1" t="s">
        <v>3</v>
      </c>
      <c r="C60" s="1">
        <v>1.506</v>
      </c>
      <c r="D60" s="1">
        <v>1.43</v>
      </c>
      <c r="E60" s="1">
        <v>1.35</v>
      </c>
      <c r="F60" s="1">
        <v>1.2609999999999999</v>
      </c>
      <c r="G60" s="1">
        <v>1.1679999999999999</v>
      </c>
      <c r="H60" s="1">
        <v>1.0680000000000001</v>
      </c>
      <c r="I60" s="1">
        <v>0.96199999999999997</v>
      </c>
      <c r="J60" s="1">
        <v>0.85099999999999998</v>
      </c>
      <c r="K60" s="1">
        <v>0.73899999999999999</v>
      </c>
      <c r="L60" s="1">
        <v>0.625</v>
      </c>
      <c r="M60" s="1">
        <v>0.53500000000000003</v>
      </c>
    </row>
    <row r="61" spans="1:13" ht="12.75" x14ac:dyDescent="0.2">
      <c r="B61" s="1" t="s">
        <v>5</v>
      </c>
      <c r="G61" s="1">
        <v>2.94</v>
      </c>
      <c r="H61" s="1">
        <v>2.5640000000000001</v>
      </c>
      <c r="I61" s="1">
        <v>2.16</v>
      </c>
      <c r="J61" s="1">
        <v>1.74</v>
      </c>
      <c r="K61" s="1">
        <v>1.325</v>
      </c>
      <c r="L61" s="1">
        <v>0.90600000000000003</v>
      </c>
      <c r="M61" s="1">
        <v>0.57399999999999995</v>
      </c>
    </row>
    <row r="62" spans="1:13" ht="12.75" x14ac:dyDescent="0.2">
      <c r="A62" s="1" t="s">
        <v>7</v>
      </c>
      <c r="B62" s="1" t="s">
        <v>3</v>
      </c>
      <c r="D62" s="2" t="s">
        <v>11</v>
      </c>
      <c r="E62" s="1">
        <v>1.2</v>
      </c>
      <c r="F62" s="1">
        <v>1.1579999999999999</v>
      </c>
      <c r="G62" s="1">
        <v>1.073</v>
      </c>
      <c r="H62" s="1">
        <v>0.98399999999999999</v>
      </c>
      <c r="I62" s="1">
        <v>0.89300000000000002</v>
      </c>
      <c r="J62" s="1">
        <v>0.79900000000000004</v>
      </c>
      <c r="K62" s="1">
        <v>0.70299999999999996</v>
      </c>
      <c r="L62" s="1">
        <v>0.60699999999999998</v>
      </c>
      <c r="M62" s="1" t="s">
        <v>0</v>
      </c>
    </row>
    <row r="63" spans="1:13" ht="12.75" x14ac:dyDescent="0.2">
      <c r="B63" s="1" t="s">
        <v>5</v>
      </c>
      <c r="F63" s="1">
        <v>2.9039999999999999</v>
      </c>
      <c r="G63" s="1">
        <v>2.5819999999999999</v>
      </c>
      <c r="H63" s="1">
        <v>2.2450000000000001</v>
      </c>
      <c r="I63" s="1">
        <v>1.9</v>
      </c>
      <c r="J63" s="1">
        <v>1.548</v>
      </c>
      <c r="K63" s="1">
        <v>1.194</v>
      </c>
      <c r="L63" s="1">
        <v>0.84199999999999997</v>
      </c>
      <c r="M63" s="1" t="s">
        <v>0</v>
      </c>
    </row>
    <row r="64" spans="1:13" ht="12.75" x14ac:dyDescent="0.2">
      <c r="A64" s="1" t="s">
        <v>12</v>
      </c>
      <c r="B64" s="1" t="s">
        <v>3</v>
      </c>
      <c r="C64" s="1" t="s">
        <v>0</v>
      </c>
      <c r="D64" s="1" t="s">
        <v>0</v>
      </c>
      <c r="E64" s="1" t="s">
        <v>0</v>
      </c>
      <c r="F64" s="1">
        <v>1.1299999999999999</v>
      </c>
      <c r="G64" s="1">
        <v>1.05</v>
      </c>
      <c r="H64" s="1">
        <v>0.96199999999999997</v>
      </c>
      <c r="I64" s="1">
        <v>0.875</v>
      </c>
      <c r="J64" s="1">
        <v>0.78500000000000003</v>
      </c>
      <c r="K64" s="1">
        <v>0.69499999999999995</v>
      </c>
      <c r="L64" s="1">
        <v>0.60399999999999998</v>
      </c>
      <c r="M64" s="1">
        <v>0.53100000000000003</v>
      </c>
    </row>
    <row r="65" spans="1:14" ht="12.75" x14ac:dyDescent="0.2">
      <c r="B65" s="1" t="s">
        <v>5</v>
      </c>
      <c r="F65" s="1">
        <v>2.8</v>
      </c>
      <c r="G65" s="1">
        <v>2.4</v>
      </c>
      <c r="H65" s="1">
        <v>2.16</v>
      </c>
      <c r="I65" s="1">
        <v>1.83</v>
      </c>
      <c r="J65" s="1">
        <v>1.498</v>
      </c>
      <c r="K65" s="1">
        <v>1.1599999999999999</v>
      </c>
      <c r="L65" s="1">
        <v>0.82699999999999996</v>
      </c>
      <c r="M65" s="1">
        <v>0.56200000000000006</v>
      </c>
    </row>
    <row r="66" spans="1:14" ht="12.75" x14ac:dyDescent="0.2">
      <c r="A66" s="1" t="s">
        <v>9</v>
      </c>
      <c r="B66" s="1" t="s">
        <v>3</v>
      </c>
      <c r="C66" s="1" t="s">
        <v>0</v>
      </c>
      <c r="D66" s="1" t="s">
        <v>0</v>
      </c>
      <c r="E66" s="1" t="s">
        <v>0</v>
      </c>
      <c r="F66" s="1" t="s">
        <v>0</v>
      </c>
      <c r="G66" s="1">
        <v>1.3280000000000001</v>
      </c>
      <c r="H66" s="1">
        <v>1.2110000000000001</v>
      </c>
      <c r="I66" s="1">
        <v>1.081</v>
      </c>
      <c r="J66" s="1">
        <v>0.94199999999999995</v>
      </c>
      <c r="K66" s="1">
        <v>0.79900000000000004</v>
      </c>
      <c r="L66" s="1">
        <v>0.65400000000000003</v>
      </c>
      <c r="M66" s="1">
        <v>0.57999999999999996</v>
      </c>
      <c r="N66" s="2" t="s">
        <v>13</v>
      </c>
    </row>
    <row r="67" spans="1:14" ht="12.75" x14ac:dyDescent="0.2">
      <c r="B67" s="1" t="s">
        <v>5</v>
      </c>
      <c r="I67" s="1">
        <v>2.609</v>
      </c>
      <c r="J67" s="1">
        <v>2.09</v>
      </c>
      <c r="K67" s="1">
        <v>1.55</v>
      </c>
      <c r="L67" s="1">
        <v>1.01</v>
      </c>
      <c r="M67" s="1">
        <v>0.745</v>
      </c>
    </row>
    <row r="68" spans="1:14" ht="12.75" x14ac:dyDescent="0.2">
      <c r="A68" s="1" t="s">
        <v>8</v>
      </c>
      <c r="B68" s="1" t="s">
        <v>3</v>
      </c>
      <c r="D68" s="2" t="s">
        <v>11</v>
      </c>
      <c r="E68" s="1">
        <v>1.625</v>
      </c>
      <c r="F68" s="1">
        <v>1.5760000000000001</v>
      </c>
      <c r="G68" s="1">
        <v>1.4339999999999999</v>
      </c>
      <c r="H68" s="1">
        <v>1.3380000000000001</v>
      </c>
      <c r="I68" s="1">
        <v>1.194</v>
      </c>
      <c r="J68" s="1">
        <v>1.034</v>
      </c>
      <c r="K68" s="1">
        <v>0.86199999999999999</v>
      </c>
      <c r="L68" s="1">
        <v>0.68500000000000005</v>
      </c>
      <c r="M68" s="1">
        <v>0.59599999999999997</v>
      </c>
      <c r="N68" s="2" t="s">
        <v>13</v>
      </c>
    </row>
    <row r="69" spans="1:14" ht="12.75" x14ac:dyDescent="0.2">
      <c r="B69" s="1" t="s">
        <v>5</v>
      </c>
      <c r="J69" s="1">
        <v>2.4300000000000002</v>
      </c>
      <c r="K69" s="1">
        <v>1.78</v>
      </c>
      <c r="L69" s="1">
        <v>1.1299999999999999</v>
      </c>
      <c r="M69" s="1">
        <v>0.8</v>
      </c>
    </row>
    <row r="70" spans="1:14" ht="12.75" x14ac:dyDescent="0.2">
      <c r="A70" s="1" t="s">
        <v>10</v>
      </c>
      <c r="B70" s="1" t="s">
        <v>3</v>
      </c>
      <c r="C70" s="2" t="s">
        <v>14</v>
      </c>
      <c r="D70" s="1">
        <v>1.4970000000000001</v>
      </c>
      <c r="E70" s="1">
        <v>1.4370000000000001</v>
      </c>
      <c r="F70" s="1">
        <v>1.347</v>
      </c>
      <c r="G70" s="1">
        <v>1.2470000000000001</v>
      </c>
      <c r="H70" s="1">
        <v>1.139</v>
      </c>
      <c r="I70" s="1">
        <v>1.0209999999999999</v>
      </c>
      <c r="J70" s="1">
        <v>0.89500000000000002</v>
      </c>
      <c r="K70" s="1">
        <v>0.76700000000000002</v>
      </c>
      <c r="L70" s="1">
        <v>0.63900000000000001</v>
      </c>
      <c r="N70" s="1" t="s">
        <v>15</v>
      </c>
    </row>
    <row r="71" spans="1:14" ht="12.75" x14ac:dyDescent="0.2">
      <c r="B71" s="1" t="s">
        <v>5</v>
      </c>
      <c r="H71" s="1">
        <v>2.8250000000000002</v>
      </c>
      <c r="I71" s="1">
        <v>2.38</v>
      </c>
      <c r="J71" s="1">
        <v>1.907</v>
      </c>
      <c r="K71" s="1">
        <v>1.43</v>
      </c>
      <c r="L71" s="1">
        <v>0.95499999999999996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Gas Calibration Analasys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2025-09-26T21:53:11Z</dcterms:created>
  <dcterms:modified xsi:type="dcterms:W3CDTF">2025-09-26T21:53:11Z</dcterms:modified>
</cp:coreProperties>
</file>